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S\Desktop\210621_SSDB_upload\FigS2C\2_ProcessedData\"/>
    </mc:Choice>
  </mc:AlternateContent>
  <xr:revisionPtr revIDLastSave="0" documentId="13_ncr:1_{981420E8-036A-4C58-B3A9-D6AF36DB5700}" xr6:coauthVersionLast="45" xr6:coauthVersionMax="45" xr10:uidLastSave="{00000000-0000-0000-0000-000000000000}"/>
  <bookViews>
    <workbookView xWindow="10035" yWindow="3885" windowWidth="17880" windowHeight="23820" activeTab="1" xr2:uid="{61D8AFD5-DC0F-40B3-8C10-578B564611E3}"/>
  </bookViews>
  <sheets>
    <sheet name="Bkg" sheetId="1" r:id="rId1"/>
    <sheet name="LeakFactor" sheetId="2" r:id="rId2"/>
  </sheets>
  <definedNames>
    <definedName name="solver_adj" localSheetId="1" hidden="1">LeakFactor!$I$5:$I$7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LeakFactor!$I$9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2" l="1"/>
  <c r="F11" i="2"/>
  <c r="K11" i="2" s="1"/>
  <c r="F10" i="2"/>
  <c r="M10" i="2" s="1"/>
  <c r="F9" i="2"/>
  <c r="M9" i="2" s="1"/>
  <c r="F8" i="2"/>
  <c r="L8" i="2" s="1"/>
  <c r="F7" i="2"/>
  <c r="K7" i="2" s="1"/>
  <c r="F6" i="2"/>
  <c r="M6" i="2" s="1"/>
  <c r="F5" i="2"/>
  <c r="M5" i="2" s="1"/>
  <c r="F4" i="2"/>
  <c r="F3" i="2"/>
  <c r="D11" i="1"/>
  <c r="D10" i="1"/>
  <c r="C11" i="1"/>
  <c r="C10" i="1"/>
  <c r="E11" i="1"/>
  <c r="E10" i="1"/>
  <c r="K6" i="2" l="1"/>
  <c r="K10" i="2"/>
  <c r="L6" i="2"/>
  <c r="L10" i="2"/>
  <c r="L7" i="2"/>
  <c r="L11" i="2"/>
  <c r="M7" i="2"/>
  <c r="M11" i="2"/>
  <c r="M8" i="2"/>
  <c r="K5" i="2"/>
  <c r="K9" i="2"/>
  <c r="L5" i="2"/>
  <c r="K8" i="2"/>
  <c r="L9" i="2"/>
  <c r="I9" i="2" l="1"/>
</calcChain>
</file>

<file path=xl/sharedStrings.xml><?xml version="1.0" encoding="utf-8"?>
<sst xmlns="http://schemas.openxmlformats.org/spreadsheetml/2006/main" count="23" uniqueCount="19">
  <si>
    <t>Ch1</t>
    <phoneticPr fontId="1"/>
  </si>
  <si>
    <t>Ch2</t>
  </si>
  <si>
    <t>Ch3</t>
  </si>
  <si>
    <t>930 nm laser (%)</t>
    <phoneticPr fontId="1"/>
  </si>
  <si>
    <t>slope</t>
    <phoneticPr fontId="1"/>
  </si>
  <si>
    <t>intercept</t>
    <phoneticPr fontId="1"/>
  </si>
  <si>
    <t>Leak factor</t>
    <phoneticPr fontId="1"/>
  </si>
  <si>
    <t>Data_06</t>
    <phoneticPr fontId="1"/>
  </si>
  <si>
    <t>Data_14</t>
    <phoneticPr fontId="1"/>
  </si>
  <si>
    <t>Data_24</t>
    <phoneticPr fontId="1"/>
  </si>
  <si>
    <t>Fit parameters</t>
    <phoneticPr fontId="1"/>
  </si>
  <si>
    <t>a</t>
    <phoneticPr fontId="1"/>
  </si>
  <si>
    <t>b</t>
    <phoneticPr fontId="1"/>
  </si>
  <si>
    <t>c</t>
    <phoneticPr fontId="1"/>
  </si>
  <si>
    <t>Fit function</t>
    <phoneticPr fontId="1"/>
  </si>
  <si>
    <t>y = a*x^2 + b*x + c</t>
    <phoneticPr fontId="1"/>
  </si>
  <si>
    <t>Fitting curve</t>
    <phoneticPr fontId="1"/>
  </si>
  <si>
    <t>Residual square</t>
    <phoneticPr fontId="1"/>
  </si>
  <si>
    <t>RSS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</si>
</sst>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.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679288906984"/>
          <c:y val="5.0925925925925923E-2"/>
          <c:w val="0.75612007665557368"/>
          <c:h val="0.74445246427529888"/>
        </c:manualLayout>
      </c:layout>
      <c:scatterChart>
        <c:scatterStyle val="lineMarker"/>
        <c:varyColors val="0"/>
        <c:ser>
          <c:idx val="0"/>
          <c:order val="0"/>
          <c:tx>
            <c:strRef>
              <c:f>LeakFactor!$C$2</c:f>
              <c:strCache>
                <c:ptCount val="1"/>
                <c:pt idx="0">
                  <c:v>Data_06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LeakFactor!$B$3:$B$12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LeakFactor!$C$3:$C$12</c:f>
              <c:numCache>
                <c:formatCode>General</c:formatCode>
                <c:ptCount val="10"/>
                <c:pt idx="2">
                  <c:v>0.115</c:v>
                </c:pt>
                <c:pt idx="3">
                  <c:v>0.23899999999999999</c:v>
                </c:pt>
                <c:pt idx="4">
                  <c:v>0.41499999999999998</c:v>
                </c:pt>
                <c:pt idx="5">
                  <c:v>0.61899999999999999</c:v>
                </c:pt>
                <c:pt idx="6">
                  <c:v>0.874</c:v>
                </c:pt>
                <c:pt idx="7">
                  <c:v>1.161</c:v>
                </c:pt>
                <c:pt idx="8">
                  <c:v>1.486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BD-4AFA-BAB8-8CA304AD7FF9}"/>
            </c:ext>
          </c:extLst>
        </c:ser>
        <c:ser>
          <c:idx val="1"/>
          <c:order val="1"/>
          <c:tx>
            <c:strRef>
              <c:f>LeakFactor!$D$2</c:f>
              <c:strCache>
                <c:ptCount val="1"/>
                <c:pt idx="0">
                  <c:v>Data_14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LeakFactor!$B$3:$B$12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LeakFactor!$D$3:$D$12</c:f>
              <c:numCache>
                <c:formatCode>General</c:formatCode>
                <c:ptCount val="10"/>
                <c:pt idx="2">
                  <c:v>0.112</c:v>
                </c:pt>
                <c:pt idx="3">
                  <c:v>0.249</c:v>
                </c:pt>
                <c:pt idx="4">
                  <c:v>0.438</c:v>
                </c:pt>
                <c:pt idx="5">
                  <c:v>0.67</c:v>
                </c:pt>
                <c:pt idx="6">
                  <c:v>0.94</c:v>
                </c:pt>
                <c:pt idx="7">
                  <c:v>1.248</c:v>
                </c:pt>
                <c:pt idx="8">
                  <c:v>1.613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BD-4AFA-BAB8-8CA304AD7FF9}"/>
            </c:ext>
          </c:extLst>
        </c:ser>
        <c:ser>
          <c:idx val="2"/>
          <c:order val="2"/>
          <c:tx>
            <c:strRef>
              <c:f>LeakFactor!$E$2</c:f>
              <c:strCache>
                <c:ptCount val="1"/>
                <c:pt idx="0">
                  <c:v>Data_24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LeakFactor!$B$3:$B$12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LeakFactor!$E$3:$E$12</c:f>
              <c:numCache>
                <c:formatCode>General</c:formatCode>
                <c:ptCount val="10"/>
                <c:pt idx="2">
                  <c:v>0.127</c:v>
                </c:pt>
                <c:pt idx="3">
                  <c:v>0.26</c:v>
                </c:pt>
                <c:pt idx="4">
                  <c:v>0.439</c:v>
                </c:pt>
                <c:pt idx="5">
                  <c:v>0.67900000000000005</c:v>
                </c:pt>
                <c:pt idx="6">
                  <c:v>0.95099999999999996</c:v>
                </c:pt>
                <c:pt idx="7">
                  <c:v>1.2470000000000001</c:v>
                </c:pt>
                <c:pt idx="8">
                  <c:v>1.593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BD-4AFA-BAB8-8CA304AD7FF9}"/>
            </c:ext>
          </c:extLst>
        </c:ser>
        <c:ser>
          <c:idx val="3"/>
          <c:order val="3"/>
          <c:tx>
            <c:strRef>
              <c:f>LeakFactor!$F$2</c:f>
              <c:strCache>
                <c:ptCount val="1"/>
                <c:pt idx="0">
                  <c:v>Fitting curve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LeakFactor!$B$3:$B$12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LeakFactor!$F$3:$F$12</c:f>
              <c:numCache>
                <c:formatCode>General</c:formatCode>
                <c:ptCount val="10"/>
                <c:pt idx="0">
                  <c:v>0</c:v>
                </c:pt>
                <c:pt idx="1">
                  <c:v>4.1246580073614772E-2</c:v>
                </c:pt>
                <c:pt idx="2">
                  <c:v>0.1267903998778406</c:v>
                </c:pt>
                <c:pt idx="3">
                  <c:v>0.25663145941267751</c:v>
                </c:pt>
                <c:pt idx="4">
                  <c:v>0.43076975867812539</c:v>
                </c:pt>
                <c:pt idx="5">
                  <c:v>0.64920529767418445</c:v>
                </c:pt>
                <c:pt idx="6">
                  <c:v>0.91193807640085445</c:v>
                </c:pt>
                <c:pt idx="7">
                  <c:v>1.2189680948581356</c:v>
                </c:pt>
                <c:pt idx="8">
                  <c:v>1.5702953530460277</c:v>
                </c:pt>
                <c:pt idx="9">
                  <c:v>1.9659198509645308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BD-4AFA-BAB8-8CA304AD7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7020432"/>
        <c:axId val="1005489408"/>
      </c:scatterChart>
      <c:valAx>
        <c:axId val="997020432"/>
        <c:scaling>
          <c:orientation val="minMax"/>
          <c:max val="1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1005489408"/>
        <c:crosses val="autoZero"/>
        <c:crossBetween val="midCat"/>
      </c:valAx>
      <c:valAx>
        <c:axId val="1005489408"/>
        <c:scaling>
          <c:orientation val="minMax"/>
          <c:max val="2"/>
        </c:scaling>
        <c:delete val="0"/>
        <c:axPos val="l"/>
        <c:numFmt formatCode="#,##0.0_);[Red]\(#,##0.0\)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997020432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</xdr:colOff>
      <xdr:row>13</xdr:row>
      <xdr:rowOff>14287</xdr:rowOff>
    </xdr:from>
    <xdr:to>
      <xdr:col>11</xdr:col>
      <xdr:colOff>438150</xdr:colOff>
      <xdr:row>24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B54DF5-158C-4DB1-94A3-51619FFC1F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4A3F-D353-4817-B1E3-D4786AAFD81F}">
  <dimension ref="A1:E11"/>
  <sheetViews>
    <sheetView workbookViewId="0"/>
  </sheetViews>
  <sheetFormatPr defaultRowHeight="18.75" x14ac:dyDescent="0.4"/>
  <cols>
    <col min="1" max="1" width="16.5" bestFit="1" customWidth="1"/>
  </cols>
  <sheetData>
    <row r="1" spans="1:5" x14ac:dyDescent="0.4">
      <c r="C1" t="s">
        <v>0</v>
      </c>
      <c r="D1" t="s">
        <v>1</v>
      </c>
      <c r="E1" t="s">
        <v>2</v>
      </c>
    </row>
    <row r="2" spans="1:5" x14ac:dyDescent="0.4">
      <c r="A2" t="s">
        <v>3</v>
      </c>
      <c r="B2">
        <v>2</v>
      </c>
      <c r="C2">
        <v>155.61000000000001</v>
      </c>
      <c r="D2">
        <v>141.88800000000001</v>
      </c>
      <c r="E2">
        <v>139.03700000000001</v>
      </c>
    </row>
    <row r="3" spans="1:5" x14ac:dyDescent="0.4">
      <c r="B3">
        <v>3</v>
      </c>
      <c r="C3">
        <v>155.62799999999999</v>
      </c>
      <c r="D3">
        <v>142.875</v>
      </c>
      <c r="E3">
        <v>139.845</v>
      </c>
    </row>
    <row r="4" spans="1:5" x14ac:dyDescent="0.4">
      <c r="B4">
        <v>4</v>
      </c>
      <c r="C4">
        <v>156.07900000000001</v>
      </c>
      <c r="D4">
        <v>144.05600000000001</v>
      </c>
      <c r="E4">
        <v>140.768</v>
      </c>
    </row>
    <row r="5" spans="1:5" x14ac:dyDescent="0.4">
      <c r="B5">
        <v>5</v>
      </c>
      <c r="C5">
        <v>156.35400000000001</v>
      </c>
      <c r="D5">
        <v>144.71700000000001</v>
      </c>
      <c r="E5">
        <v>141.92400000000001</v>
      </c>
    </row>
    <row r="6" spans="1:5" x14ac:dyDescent="0.4">
      <c r="B6">
        <v>6</v>
      </c>
      <c r="C6">
        <v>156.19499999999999</v>
      </c>
      <c r="D6">
        <v>145.89400000000001</v>
      </c>
      <c r="E6">
        <v>142.81</v>
      </c>
    </row>
    <row r="7" spans="1:5" x14ac:dyDescent="0.4">
      <c r="B7">
        <v>7</v>
      </c>
      <c r="C7">
        <v>155.97999999999999</v>
      </c>
      <c r="D7">
        <v>147.428</v>
      </c>
      <c r="E7">
        <v>143.82</v>
      </c>
    </row>
    <row r="8" spans="1:5" x14ac:dyDescent="0.4">
      <c r="B8">
        <v>8</v>
      </c>
      <c r="C8">
        <v>156.09899999999999</v>
      </c>
      <c r="D8">
        <v>149.761</v>
      </c>
      <c r="E8">
        <v>144.535</v>
      </c>
    </row>
    <row r="10" spans="1:5" x14ac:dyDescent="0.4">
      <c r="B10" t="s">
        <v>4</v>
      </c>
      <c r="C10" s="2">
        <f>SLOPE(C2:C8,$B2:$B8)</f>
        <v>8.1678571428568603E-2</v>
      </c>
      <c r="D10" s="2">
        <f>SLOPE(D2:D8,$B2:$B8)</f>
        <v>1.2343928571428557</v>
      </c>
      <c r="E10" s="2">
        <f>SLOPE(E2:E8,$B2:$B8)</f>
        <v>0.94592857142857001</v>
      </c>
    </row>
    <row r="11" spans="1:5" x14ac:dyDescent="0.4">
      <c r="B11" t="s">
        <v>5</v>
      </c>
      <c r="C11" s="1">
        <f>INTERCEPT(C2:C8,$B2:$B8)</f>
        <v>155.58375000000001</v>
      </c>
      <c r="D11" s="1">
        <f>INTERCEPT(D2:D8,$B2:$B8)</f>
        <v>139.05932142857145</v>
      </c>
      <c r="E11" s="1">
        <f>INTERCEPT(E2:E8,$B2:$B8)</f>
        <v>137.09021428571427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C51E-F65B-48F1-9C2C-EB85D2927FBE}">
  <dimension ref="A1:M12"/>
  <sheetViews>
    <sheetView tabSelected="1" workbookViewId="0"/>
  </sheetViews>
  <sheetFormatPr defaultRowHeight="18.75" x14ac:dyDescent="0.4"/>
  <cols>
    <col min="1" max="1" width="16.5" bestFit="1" customWidth="1"/>
  </cols>
  <sheetData>
    <row r="1" spans="1:13" x14ac:dyDescent="0.4">
      <c r="C1" t="s">
        <v>6</v>
      </c>
      <c r="H1" t="s">
        <v>14</v>
      </c>
      <c r="K1" t="s">
        <v>17</v>
      </c>
    </row>
    <row r="2" spans="1:13" x14ac:dyDescent="0.4">
      <c r="C2" t="s">
        <v>7</v>
      </c>
      <c r="D2" t="s">
        <v>8</v>
      </c>
      <c r="E2" t="s">
        <v>9</v>
      </c>
      <c r="F2" t="s">
        <v>16</v>
      </c>
      <c r="H2" t="s">
        <v>15</v>
      </c>
      <c r="K2" t="s">
        <v>7</v>
      </c>
      <c r="L2" t="s">
        <v>8</v>
      </c>
      <c r="M2" t="s">
        <v>9</v>
      </c>
    </row>
    <row r="3" spans="1:13" x14ac:dyDescent="0.4">
      <c r="A3" t="s">
        <v>3</v>
      </c>
      <c r="B3">
        <v>0</v>
      </c>
      <c r="F3">
        <f t="shared" ref="F3:F12" si="0">$I$5*B3^2+$I$6*B3+$I$7</f>
        <v>0</v>
      </c>
    </row>
    <row r="4" spans="1:13" x14ac:dyDescent="0.4">
      <c r="B4">
        <v>1</v>
      </c>
      <c r="F4">
        <f t="shared" si="0"/>
        <v>4.1246580073614772E-2</v>
      </c>
      <c r="H4" t="s">
        <v>10</v>
      </c>
    </row>
    <row r="5" spans="1:13" x14ac:dyDescent="0.4">
      <c r="B5">
        <v>2</v>
      </c>
      <c r="C5">
        <v>0.115</v>
      </c>
      <c r="D5">
        <v>0.112</v>
      </c>
      <c r="E5">
        <v>0.127</v>
      </c>
      <c r="F5">
        <f t="shared" si="0"/>
        <v>0.1267903998778406</v>
      </c>
      <c r="H5" t="s">
        <v>11</v>
      </c>
      <c r="I5" s="3">
        <v>2.2148619865305526E-2</v>
      </c>
      <c r="K5">
        <f>(C5-$F5)^2</f>
        <v>1.3901352927938362E-4</v>
      </c>
      <c r="L5">
        <f t="shared" ref="L5:L11" si="1">(D5-$F5)^2</f>
        <v>2.1875592854642728E-4</v>
      </c>
      <c r="M5">
        <f t="shared" ref="M5:M11" si="2">(E5-$F5)^2</f>
        <v>4.3932211209234539E-8</v>
      </c>
    </row>
    <row r="6" spans="1:13" x14ac:dyDescent="0.4">
      <c r="B6">
        <v>3</v>
      </c>
      <c r="C6">
        <v>0.23899999999999999</v>
      </c>
      <c r="D6">
        <v>0.249</v>
      </c>
      <c r="E6">
        <v>0.26</v>
      </c>
      <c r="F6">
        <f t="shared" si="0"/>
        <v>0.25663145941267751</v>
      </c>
      <c r="H6" t="s">
        <v>12</v>
      </c>
      <c r="I6" s="3">
        <v>1.9097960208309249E-2</v>
      </c>
      <c r="K6">
        <f t="shared" ref="K6:K11" si="3">(C6-$F6)^2</f>
        <v>3.1086836102089472E-4</v>
      </c>
      <c r="L6">
        <f t="shared" si="1"/>
        <v>5.8239172767344169E-5</v>
      </c>
      <c r="M6">
        <f t="shared" si="2"/>
        <v>1.1347065688439009E-5</v>
      </c>
    </row>
    <row r="7" spans="1:13" x14ac:dyDescent="0.4">
      <c r="B7">
        <v>4</v>
      </c>
      <c r="C7">
        <v>0.41499999999999998</v>
      </c>
      <c r="D7">
        <v>0.438</v>
      </c>
      <c r="E7">
        <v>0.439</v>
      </c>
      <c r="F7">
        <f t="shared" si="0"/>
        <v>0.43076975867812539</v>
      </c>
      <c r="H7" t="s">
        <v>13</v>
      </c>
      <c r="I7" s="3">
        <v>0</v>
      </c>
      <c r="K7">
        <f t="shared" si="3"/>
        <v>2.4868528876631176E-4</v>
      </c>
      <c r="L7">
        <f t="shared" si="1"/>
        <v>5.2276389572543088E-5</v>
      </c>
      <c r="M7">
        <f t="shared" si="2"/>
        <v>6.7736872216292318E-5</v>
      </c>
    </row>
    <row r="8" spans="1:13" x14ac:dyDescent="0.4">
      <c r="B8">
        <v>5</v>
      </c>
      <c r="C8">
        <v>0.61899999999999999</v>
      </c>
      <c r="D8">
        <v>0.67</v>
      </c>
      <c r="E8">
        <v>0.67900000000000005</v>
      </c>
      <c r="F8">
        <f t="shared" si="0"/>
        <v>0.64920529767418445</v>
      </c>
      <c r="K8">
        <f t="shared" si="3"/>
        <v>9.1236000758609253E-4</v>
      </c>
      <c r="L8">
        <f t="shared" si="1"/>
        <v>4.3241964481928051E-4</v>
      </c>
      <c r="M8">
        <f t="shared" si="2"/>
        <v>8.8772428668396173E-4</v>
      </c>
    </row>
    <row r="9" spans="1:13" x14ac:dyDescent="0.4">
      <c r="B9">
        <v>6</v>
      </c>
      <c r="C9">
        <v>0.874</v>
      </c>
      <c r="D9">
        <v>0.94</v>
      </c>
      <c r="E9">
        <v>0.95099999999999996</v>
      </c>
      <c r="F9">
        <f t="shared" si="0"/>
        <v>0.91193807640085445</v>
      </c>
      <c r="H9" t="s">
        <v>18</v>
      </c>
      <c r="I9" s="3">
        <f>SUM(K5:M11)</f>
        <v>2.1525907204957905E-2</v>
      </c>
      <c r="K9">
        <f t="shared" si="3"/>
        <v>1.4392976409970692E-3</v>
      </c>
      <c r="L9">
        <f t="shared" si="1"/>
        <v>7.8747155608427908E-4</v>
      </c>
      <c r="M9">
        <f t="shared" si="2"/>
        <v>1.5258338752654808E-3</v>
      </c>
    </row>
    <row r="10" spans="1:13" x14ac:dyDescent="0.4">
      <c r="B10">
        <v>7</v>
      </c>
      <c r="C10">
        <v>1.161</v>
      </c>
      <c r="D10">
        <v>1.248</v>
      </c>
      <c r="E10">
        <v>1.2470000000000001</v>
      </c>
      <c r="F10">
        <f t="shared" si="0"/>
        <v>1.2189680948581356</v>
      </c>
      <c r="K10">
        <f t="shared" si="3"/>
        <v>3.3603000214818056E-3</v>
      </c>
      <c r="L10">
        <f t="shared" si="1"/>
        <v>8.4285151616621127E-4</v>
      </c>
      <c r="M10">
        <f t="shared" si="2"/>
        <v>7.8578770588248878E-4</v>
      </c>
    </row>
    <row r="11" spans="1:13" x14ac:dyDescent="0.4">
      <c r="B11">
        <v>8</v>
      </c>
      <c r="C11">
        <v>1.486</v>
      </c>
      <c r="D11">
        <v>1.613</v>
      </c>
      <c r="E11">
        <v>1.593</v>
      </c>
      <c r="F11">
        <f t="shared" si="0"/>
        <v>1.5702953530460277</v>
      </c>
      <c r="K11">
        <f t="shared" si="3"/>
        <v>7.1057065451544605E-3</v>
      </c>
      <c r="L11">
        <f t="shared" si="1"/>
        <v>1.8236868714634111E-3</v>
      </c>
      <c r="M11">
        <f t="shared" si="2"/>
        <v>5.1550099330452046E-4</v>
      </c>
    </row>
    <row r="12" spans="1:13" x14ac:dyDescent="0.4">
      <c r="B12">
        <v>9</v>
      </c>
      <c r="F12">
        <f t="shared" si="0"/>
        <v>1.9659198509645308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Bkg</vt:lpstr>
      <vt:lpstr>LeakFactor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</dc:creator>
  <cp:lastModifiedBy>SatoS</cp:lastModifiedBy>
  <dcterms:created xsi:type="dcterms:W3CDTF">2021-06-14T05:59:49Z</dcterms:created>
  <dcterms:modified xsi:type="dcterms:W3CDTF">2021-06-21T09:09:49Z</dcterms:modified>
</cp:coreProperties>
</file>